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nuel.lago\Desktop\"/>
    </mc:Choice>
  </mc:AlternateContent>
  <xr:revisionPtr revIDLastSave="0" documentId="13_ncr:1_{561E8C6B-75BE-4A03-B7E3-9260C30BDD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</sheets>
  <definedNames>
    <definedName name="_ftn1" localSheetId="1">Tabelle2!#REF!</definedName>
    <definedName name="_ftn2" localSheetId="1">Tabelle2!#REF!</definedName>
    <definedName name="_ftn3" localSheetId="1">Tabelle2!#REF!</definedName>
    <definedName name="_ftn4" localSheetId="1">Tabelle2!#REF!</definedName>
    <definedName name="_ftn5" localSheetId="1">Tabelle2!#REF!</definedName>
    <definedName name="_ftn6" localSheetId="1">Tabelle2!#REF!</definedName>
    <definedName name="_ftnref1" localSheetId="1">Tabelle2!#REF!</definedName>
    <definedName name="_ftnref2" localSheetId="1">Tabelle2!#REF!</definedName>
    <definedName name="_ftnref3" localSheetId="1">Tabelle2!#REF!</definedName>
    <definedName name="_ftnref4" localSheetId="1">Tabelle2!#REF!</definedName>
    <definedName name="_ftnref5" localSheetId="1">Tabelle2!#REF!</definedName>
    <definedName name="_ftnref6" localSheetId="1">Tabelle2!#REF!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9" i="2"/>
  <c r="F7" i="2"/>
  <c r="F6" i="2"/>
  <c r="F5" i="2"/>
  <c r="F4" i="2"/>
  <c r="P54" i="1" l="1"/>
  <c r="P43" i="1"/>
  <c r="P41" i="1"/>
  <c r="P40" i="1"/>
  <c r="P39" i="1"/>
  <c r="P38" i="1"/>
  <c r="P25" i="1"/>
  <c r="P21" i="1"/>
  <c r="P18" i="1"/>
  <c r="O22" i="1" l="1"/>
  <c r="O29" i="1"/>
  <c r="O18" i="1"/>
  <c r="O54" i="1"/>
  <c r="O41" i="1"/>
</calcChain>
</file>

<file path=xl/sharedStrings.xml><?xml version="1.0" encoding="utf-8"?>
<sst xmlns="http://schemas.openxmlformats.org/spreadsheetml/2006/main" count="187" uniqueCount="118">
  <si>
    <t>Pikhakendonk</t>
  </si>
  <si>
    <t>Belgium</t>
  </si>
  <si>
    <t>Tommelen, Hasselt</t>
  </si>
  <si>
    <t>Water Friendly Farming, Leicester</t>
  </si>
  <si>
    <t>Bois de Jussy, Geneva</t>
  </si>
  <si>
    <t>Rhône de Verbois, Geneva</t>
  </si>
  <si>
    <t>Fyn Islands, Odense</t>
  </si>
  <si>
    <t>Lystrup, Aarhus</t>
  </si>
  <si>
    <t>Schöneiche, Berlin</t>
  </si>
  <si>
    <t>La Pletera,Torroella de Montgrí (Girona)</t>
  </si>
  <si>
    <t xml:space="preserve">Albera, Figueres </t>
  </si>
  <si>
    <t>Imrahor River Valley, Çankaya, Ankara</t>
  </si>
  <si>
    <t>UK</t>
  </si>
  <si>
    <t>Switzerland</t>
  </si>
  <si>
    <t>Denmark</t>
  </si>
  <si>
    <t>Germany</t>
  </si>
  <si>
    <t xml:space="preserve">Spain </t>
  </si>
  <si>
    <t>Turkey</t>
  </si>
  <si>
    <t>PONDSCAPE</t>
  </si>
  <si>
    <t>COUNTRY</t>
  </si>
  <si>
    <t>Water quality improvement</t>
  </si>
  <si>
    <t>Water source</t>
  </si>
  <si>
    <t>Flood management</t>
  </si>
  <si>
    <t>Groundwater recharge</t>
  </si>
  <si>
    <t>Habitat provision</t>
  </si>
  <si>
    <t xml:space="preserve">Cooling </t>
  </si>
  <si>
    <t>Greenhouse gas sequestration</t>
  </si>
  <si>
    <t>Erosion control</t>
  </si>
  <si>
    <t>Recreation and well-being</t>
  </si>
  <si>
    <t>Education and research</t>
  </si>
  <si>
    <t>Food and materials</t>
  </si>
  <si>
    <t xml:space="preserve">Conservation value </t>
  </si>
  <si>
    <t>Construction and development</t>
  </si>
  <si>
    <t>Gete Vallei, Tienen</t>
  </si>
  <si>
    <t>Pinkhill Meadows complex, Oxford</t>
  </si>
  <si>
    <t>Depreciation</t>
  </si>
  <si>
    <t>Maintenance and operation costs</t>
  </si>
  <si>
    <t>Design and planning</t>
  </si>
  <si>
    <t>Land acquisition costs</t>
  </si>
  <si>
    <t>Legal and regulatory fees</t>
  </si>
  <si>
    <t>One-off equipment purchases</t>
  </si>
  <si>
    <t>Other types of one-off costs</t>
  </si>
  <si>
    <t>User fees</t>
  </si>
  <si>
    <t>Business improvement districts</t>
  </si>
  <si>
    <t>Betterment levies</t>
  </si>
  <si>
    <t>Development rights and leases</t>
  </si>
  <si>
    <t xml:space="preserve">Other revenue raising measures </t>
  </si>
  <si>
    <t>Community asset transfer</t>
  </si>
  <si>
    <t>Public private partnership</t>
  </si>
  <si>
    <t>Philanthropic contributions</t>
  </si>
  <si>
    <t>Voluntary beneficiary contributions</t>
  </si>
  <si>
    <t>Crowdfunding</t>
  </si>
  <si>
    <t>Payment for ecosystem services</t>
  </si>
  <si>
    <t>Voluntary carbon markets</t>
  </si>
  <si>
    <t>Biodiversity offset and habitat banking</t>
  </si>
  <si>
    <t>Water quality trading systems</t>
  </si>
  <si>
    <t>Environmental subsidies</t>
  </si>
  <si>
    <t>Tax concessions</t>
  </si>
  <si>
    <t>Grants</t>
  </si>
  <si>
    <t>(Green) loans</t>
  </si>
  <si>
    <t>(Green) bonds</t>
  </si>
  <si>
    <t>Impact investing</t>
  </si>
  <si>
    <t>Commercial investing</t>
  </si>
  <si>
    <t>Participatroy Planning and Governance</t>
  </si>
  <si>
    <t>Supporting Identities</t>
  </si>
  <si>
    <t>Monitoring</t>
  </si>
  <si>
    <t>Pond creation</t>
  </si>
  <si>
    <t>Pond restoration</t>
  </si>
  <si>
    <t>YES</t>
  </si>
  <si>
    <t>MAYBE</t>
  </si>
  <si>
    <t>Forest and plantation work</t>
  </si>
  <si>
    <t>Hydrolic sizing</t>
  </si>
  <si>
    <t>Reporting</t>
  </si>
  <si>
    <t>Visitor management &amp; outreach</t>
  </si>
  <si>
    <t>Legal and regulatory costs</t>
  </si>
  <si>
    <t>Protection planning</t>
  </si>
  <si>
    <t>Landuse arrangements and compensations</t>
  </si>
  <si>
    <t>Wetland restauration</t>
  </si>
  <si>
    <t>Amphibian habitat restauration</t>
  </si>
  <si>
    <t>Meadow restauration</t>
  </si>
  <si>
    <t>Stakeholder management</t>
  </si>
  <si>
    <t>Management of long-term leases</t>
  </si>
  <si>
    <t>Overhead costs</t>
  </si>
  <si>
    <t>Other personel costs</t>
  </si>
  <si>
    <t>Project Management</t>
  </si>
  <si>
    <t>Creation lagoon system</t>
  </si>
  <si>
    <t>Dune system restoration</t>
  </si>
  <si>
    <t>Outreach and Engagement</t>
  </si>
  <si>
    <t>Sale of market goods and services</t>
  </si>
  <si>
    <t>Other</t>
  </si>
  <si>
    <t>Pond creation and restoration</t>
  </si>
  <si>
    <t>Optimisation NbS flood management</t>
  </si>
  <si>
    <t>Fencing</t>
  </si>
  <si>
    <t>Planting</t>
  </si>
  <si>
    <t>Uruguay</t>
  </si>
  <si>
    <r>
      <t xml:space="preserve">ONE-OFF COST
</t>
    </r>
    <r>
      <rPr>
        <sz val="11"/>
        <color theme="1"/>
        <rFont val="Calibri"/>
        <family val="2"/>
        <scheme val="minor"/>
      </rPr>
      <t>(percentage of overall one-off cost)</t>
    </r>
  </si>
  <si>
    <r>
      <t xml:space="preserve">ONGOING COSTS
</t>
    </r>
    <r>
      <rPr>
        <sz val="11"/>
        <color theme="1"/>
        <rFont val="Calibri"/>
        <family val="2"/>
        <scheme val="minor"/>
      </rPr>
      <t>(percentage of overall one-off cost)</t>
    </r>
  </si>
  <si>
    <r>
      <t xml:space="preserve">BENEFITS
</t>
    </r>
    <r>
      <rPr>
        <sz val="11"/>
        <color theme="1"/>
        <rFont val="Calibri"/>
        <family val="2"/>
        <scheme val="minor"/>
      </rPr>
      <t>(higher value = higher importance)</t>
    </r>
  </si>
  <si>
    <t>POSSIBLE FINANCING INSTRUMENTS</t>
  </si>
  <si>
    <t>Dredging</t>
  </si>
  <si>
    <t>Rural Ponds</t>
  </si>
  <si>
    <t>Agricultural subsidies</t>
  </si>
  <si>
    <t>Scenario 3: Expansion (scenario 2 + expansion)</t>
  </si>
  <si>
    <t>Scenario 1: No action</t>
  </si>
  <si>
    <t>Scenario 2: Maintain current NbS</t>
  </si>
  <si>
    <t>Expansion to additional 21ha</t>
  </si>
  <si>
    <t>Planning</t>
  </si>
  <si>
    <t>None</t>
  </si>
  <si>
    <t>Technical measures</t>
  </si>
  <si>
    <t>Ongoing maintenance</t>
  </si>
  <si>
    <t>10.350€/year</t>
  </si>
  <si>
    <t>9.150€/year</t>
  </si>
  <si>
    <t>Outreach</t>
  </si>
  <si>
    <t>3030€[4]/year</t>
  </si>
  <si>
    <t>Project management</t>
  </si>
  <si>
    <t>Minimal</t>
  </si>
  <si>
    <t>Total one-off</t>
  </si>
  <si>
    <t>Total ongoing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</si>
</sst>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7" fillId="2" borderId="23" xfId="2" applyFill="1" applyBorder="1" applyAlignment="1">
      <alignment vertical="center" wrapText="1"/>
    </xf>
    <xf numFmtId="0" fontId="0" fillId="2" borderId="0" xfId="0" applyFill="1"/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7" fillId="3" borderId="23" xfId="2" applyFill="1" applyBorder="1" applyAlignment="1">
      <alignment vertical="center" wrapText="1"/>
    </xf>
    <xf numFmtId="0" fontId="7" fillId="3" borderId="25" xfId="2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3" xfId="0" applyFill="1" applyBorder="1" applyAlignment="1">
      <alignment horizontal="left" vertical="center" wrapText="1" indent="2"/>
    </xf>
    <xf numFmtId="0" fontId="0" fillId="3" borderId="0" xfId="0" applyFill="1" applyAlignment="1">
      <alignment vertical="center" wrapText="1"/>
    </xf>
    <xf numFmtId="0" fontId="0" fillId="3" borderId="0" xfId="0" applyFill="1"/>
    <xf numFmtId="3" fontId="0" fillId="2" borderId="0" xfId="0" applyNumberFormat="1" applyFill="1"/>
    <xf numFmtId="0" fontId="6" fillId="3" borderId="27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3" borderId="24" xfId="0" applyFont="1" applyFill="1" applyBorder="1" applyAlignment="1">
      <alignment vertical="center" wrapText="1"/>
    </xf>
    <xf numFmtId="0" fontId="7" fillId="3" borderId="27" xfId="2" applyFill="1" applyBorder="1" applyAlignment="1">
      <alignment vertical="center" wrapText="1"/>
    </xf>
    <xf numFmtId="0" fontId="7" fillId="3" borderId="24" xfId="2" applyFill="1" applyBorder="1" applyAlignment="1">
      <alignment vertical="center" wrapText="1"/>
    </xf>
    <xf numFmtId="0" fontId="7" fillId="3" borderId="22" xfId="2" applyFill="1" applyBorder="1" applyAlignment="1">
      <alignment vertical="center" wrapText="1"/>
    </xf>
    <xf numFmtId="0" fontId="0" fillId="0" borderId="0" xfId="0" applyFill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left" vertical="top"/>
    </xf>
    <xf numFmtId="0" fontId="3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/>
    <xf numFmtId="0" fontId="3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 applyAlignment="1">
      <alignment horizontal="center" vertical="top" wrapText="1"/>
    </xf>
    <xf numFmtId="0" fontId="0" fillId="0" borderId="3" xfId="0" applyFill="1" applyBorder="1"/>
    <xf numFmtId="1" fontId="4" fillId="0" borderId="18" xfId="0" applyNumberFormat="1" applyFont="1" applyFill="1" applyBorder="1"/>
    <xf numFmtId="0" fontId="1" fillId="0" borderId="9" xfId="0" applyFont="1" applyFill="1" applyBorder="1" applyAlignment="1">
      <alignment horizontal="center" vertical="top" wrapText="1"/>
    </xf>
    <xf numFmtId="0" fontId="0" fillId="0" borderId="1" xfId="0" applyFill="1" applyBorder="1"/>
    <xf numFmtId="1" fontId="4" fillId="0" borderId="19" xfId="0" applyNumberFormat="1" applyFont="1" applyFill="1" applyBorder="1"/>
    <xf numFmtId="0" fontId="0" fillId="0" borderId="1" xfId="0" applyFill="1" applyBorder="1" applyAlignment="1">
      <alignment horizontal="left"/>
    </xf>
    <xf numFmtId="0" fontId="1" fillId="0" borderId="11" xfId="0" applyFont="1" applyFill="1" applyBorder="1" applyAlignment="1">
      <alignment horizontal="center" vertical="top" wrapText="1"/>
    </xf>
    <xf numFmtId="0" fontId="0" fillId="0" borderId="6" xfId="0" applyFill="1" applyBorder="1"/>
    <xf numFmtId="1" fontId="4" fillId="0" borderId="15" xfId="0" applyNumberFormat="1" applyFont="1" applyFill="1" applyBorder="1"/>
    <xf numFmtId="164" fontId="0" fillId="0" borderId="3" xfId="1" applyNumberFormat="1" applyFont="1" applyFill="1" applyBorder="1"/>
    <xf numFmtId="164" fontId="0" fillId="0" borderId="10" xfId="1" applyNumberFormat="1" applyFont="1" applyFill="1" applyBorder="1"/>
    <xf numFmtId="0" fontId="1" fillId="0" borderId="9" xfId="0" applyFont="1" applyFill="1" applyBorder="1" applyAlignment="1">
      <alignment horizontal="center" vertical="top"/>
    </xf>
    <xf numFmtId="164" fontId="0" fillId="0" borderId="1" xfId="1" applyNumberFormat="1" applyFont="1" applyFill="1" applyBorder="1"/>
    <xf numFmtId="0" fontId="1" fillId="0" borderId="11" xfId="0" applyFont="1" applyFill="1" applyBorder="1" applyAlignment="1">
      <alignment horizontal="center" vertical="top"/>
    </xf>
    <xf numFmtId="164" fontId="0" fillId="0" borderId="6" xfId="1" applyNumberFormat="1" applyFont="1" applyFill="1" applyBorder="1"/>
    <xf numFmtId="0" fontId="0" fillId="0" borderId="12" xfId="0" applyFill="1" applyBorder="1"/>
    <xf numFmtId="164" fontId="0" fillId="0" borderId="12" xfId="1" applyNumberFormat="1" applyFont="1" applyFill="1" applyBorder="1"/>
    <xf numFmtId="164" fontId="0" fillId="0" borderId="4" xfId="1" applyNumberFormat="1" applyFont="1" applyFill="1" applyBorder="1"/>
    <xf numFmtId="0" fontId="0" fillId="0" borderId="16" xfId="0" applyFill="1" applyBorder="1"/>
    <xf numFmtId="164" fontId="0" fillId="0" borderId="16" xfId="1" applyNumberFormat="1" applyFont="1" applyFill="1" applyBorder="1"/>
    <xf numFmtId="164" fontId="0" fillId="0" borderId="17" xfId="1" applyNumberFormat="1" applyFont="1" applyFill="1" applyBorder="1"/>
    <xf numFmtId="164" fontId="0" fillId="0" borderId="7" xfId="1" applyNumberFormat="1" applyFont="1" applyFill="1" applyBorder="1"/>
    <xf numFmtId="0" fontId="0" fillId="0" borderId="3" xfId="0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77"/>
  <sheetViews>
    <sheetView tabSelected="1" zoomScale="90" zoomScaleNormal="90" workbookViewId="0">
      <selection activeCell="M22" sqref="M22"/>
    </sheetView>
  </sheetViews>
  <sheetFormatPr defaultColWidth="10.85546875" defaultRowHeight="15" x14ac:dyDescent="0.25"/>
  <cols>
    <col min="1" max="1" width="2.85546875" style="33" customWidth="1"/>
    <col min="2" max="2" width="19.85546875" style="33" customWidth="1"/>
    <col min="3" max="3" width="40.28515625" style="33" customWidth="1"/>
    <col min="4" max="4" width="14.42578125" style="33" customWidth="1"/>
    <col min="5" max="5" width="12.5703125" style="33" customWidth="1"/>
    <col min="6" max="6" width="11.42578125" style="33"/>
    <col min="7" max="10" width="10.85546875" style="33" customWidth="1"/>
    <col min="11" max="11" width="10.85546875" style="33"/>
    <col min="12" max="13" width="11.42578125" style="33"/>
    <col min="14" max="14" width="11.140625" style="33" customWidth="1"/>
    <col min="15" max="15" width="13.5703125" style="33" customWidth="1"/>
    <col min="16" max="16" width="12.140625" style="33" customWidth="1"/>
    <col min="17" max="17" width="10.85546875" style="33"/>
    <col min="18" max="18" width="8.140625" style="33" customWidth="1"/>
    <col min="19" max="16384" width="10.85546875" style="33"/>
  </cols>
  <sheetData>
    <row r="1" spans="2:17" ht="15.75" thickBot="1" x14ac:dyDescent="0.3"/>
    <row r="2" spans="2:17" x14ac:dyDescent="0.25">
      <c r="B2" s="34" t="s">
        <v>18</v>
      </c>
      <c r="C2" s="35"/>
      <c r="D2" s="36" t="s">
        <v>0</v>
      </c>
      <c r="E2" s="37" t="s">
        <v>33</v>
      </c>
      <c r="F2" s="36" t="s">
        <v>2</v>
      </c>
      <c r="G2" s="38" t="s">
        <v>34</v>
      </c>
      <c r="H2" s="36" t="s">
        <v>3</v>
      </c>
      <c r="I2" s="36" t="s">
        <v>4</v>
      </c>
      <c r="J2" s="36" t="s">
        <v>5</v>
      </c>
      <c r="K2" s="36" t="s">
        <v>6</v>
      </c>
      <c r="L2" s="38" t="s">
        <v>7</v>
      </c>
      <c r="M2" s="36" t="s">
        <v>8</v>
      </c>
      <c r="N2" s="36" t="s">
        <v>9</v>
      </c>
      <c r="O2" s="36" t="s">
        <v>10</v>
      </c>
      <c r="P2" s="36" t="s">
        <v>11</v>
      </c>
      <c r="Q2" s="39" t="s">
        <v>100</v>
      </c>
    </row>
    <row r="3" spans="2:17" ht="15.75" thickBot="1" x14ac:dyDescent="0.3">
      <c r="B3" s="40" t="s">
        <v>19</v>
      </c>
      <c r="C3" s="41"/>
      <c r="D3" s="42" t="s">
        <v>1</v>
      </c>
      <c r="E3" s="42" t="s">
        <v>1</v>
      </c>
      <c r="F3" s="42" t="s">
        <v>1</v>
      </c>
      <c r="G3" s="43" t="s">
        <v>12</v>
      </c>
      <c r="H3" s="42" t="s">
        <v>12</v>
      </c>
      <c r="I3" s="42" t="s">
        <v>13</v>
      </c>
      <c r="J3" s="42" t="s">
        <v>13</v>
      </c>
      <c r="K3" s="42" t="s">
        <v>14</v>
      </c>
      <c r="L3" s="43" t="s">
        <v>14</v>
      </c>
      <c r="M3" s="42" t="s">
        <v>15</v>
      </c>
      <c r="N3" s="42" t="s">
        <v>16</v>
      </c>
      <c r="O3" s="42" t="s">
        <v>16</v>
      </c>
      <c r="P3" s="42" t="s">
        <v>17</v>
      </c>
      <c r="Q3" s="44" t="s">
        <v>94</v>
      </c>
    </row>
    <row r="4" spans="2:17" x14ac:dyDescent="0.25">
      <c r="B4" s="45" t="s">
        <v>97</v>
      </c>
      <c r="C4" s="46" t="s">
        <v>20</v>
      </c>
      <c r="D4" s="46"/>
      <c r="E4" s="46"/>
      <c r="F4" s="46"/>
      <c r="G4" s="46"/>
      <c r="H4" s="46">
        <v>2</v>
      </c>
      <c r="I4" s="46"/>
      <c r="J4" s="46"/>
      <c r="K4" s="46">
        <v>1</v>
      </c>
      <c r="L4" s="46"/>
      <c r="M4" s="46">
        <v>4</v>
      </c>
      <c r="N4" s="46"/>
      <c r="O4" s="46"/>
      <c r="P4" s="46">
        <v>5</v>
      </c>
      <c r="Q4" s="47">
        <v>4</v>
      </c>
    </row>
    <row r="5" spans="2:17" x14ac:dyDescent="0.25">
      <c r="B5" s="48"/>
      <c r="C5" s="49" t="s">
        <v>21</v>
      </c>
      <c r="D5" s="49">
        <v>2</v>
      </c>
      <c r="E5" s="49"/>
      <c r="F5" s="49"/>
      <c r="G5" s="49"/>
      <c r="H5" s="49"/>
      <c r="I5" s="49"/>
      <c r="J5" s="49"/>
      <c r="K5" s="49">
        <v>1</v>
      </c>
      <c r="L5" s="49"/>
      <c r="M5" s="49"/>
      <c r="N5" s="49"/>
      <c r="O5" s="49"/>
      <c r="P5" s="49"/>
      <c r="Q5" s="50">
        <v>5</v>
      </c>
    </row>
    <row r="6" spans="2:17" x14ac:dyDescent="0.25">
      <c r="B6" s="48"/>
      <c r="C6" s="49" t="s">
        <v>22</v>
      </c>
      <c r="D6" s="49"/>
      <c r="E6" s="49"/>
      <c r="F6" s="49"/>
      <c r="G6" s="49"/>
      <c r="H6" s="49">
        <v>2</v>
      </c>
      <c r="I6" s="49">
        <v>2</v>
      </c>
      <c r="J6" s="49"/>
      <c r="K6" s="49"/>
      <c r="L6" s="49"/>
      <c r="M6" s="49"/>
      <c r="N6" s="49"/>
      <c r="O6" s="49">
        <v>1</v>
      </c>
      <c r="P6" s="49">
        <v>5</v>
      </c>
      <c r="Q6" s="50">
        <v>5</v>
      </c>
    </row>
    <row r="7" spans="2:17" x14ac:dyDescent="0.25">
      <c r="B7" s="48"/>
      <c r="C7" s="49" t="s">
        <v>23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50"/>
    </row>
    <row r="8" spans="2:17" x14ac:dyDescent="0.25">
      <c r="B8" s="48"/>
      <c r="C8" s="49" t="s">
        <v>24</v>
      </c>
      <c r="D8" s="49">
        <v>4</v>
      </c>
      <c r="E8" s="49">
        <v>4</v>
      </c>
      <c r="F8" s="49">
        <v>4</v>
      </c>
      <c r="G8" s="49"/>
      <c r="H8" s="49">
        <v>5</v>
      </c>
      <c r="I8" s="49">
        <v>5</v>
      </c>
      <c r="J8" s="49">
        <v>5</v>
      </c>
      <c r="K8" s="49">
        <v>5</v>
      </c>
      <c r="L8" s="49"/>
      <c r="M8" s="49">
        <v>5</v>
      </c>
      <c r="N8" s="49">
        <v>5</v>
      </c>
      <c r="O8" s="49">
        <v>5</v>
      </c>
      <c r="P8" s="49">
        <v>4</v>
      </c>
      <c r="Q8" s="50">
        <v>4</v>
      </c>
    </row>
    <row r="9" spans="2:17" x14ac:dyDescent="0.25">
      <c r="B9" s="48"/>
      <c r="C9" s="49" t="s">
        <v>25</v>
      </c>
      <c r="D9" s="49"/>
      <c r="E9" s="49"/>
      <c r="F9" s="49"/>
      <c r="G9" s="49"/>
      <c r="H9" s="49"/>
      <c r="I9" s="49">
        <v>1</v>
      </c>
      <c r="J9" s="49">
        <v>2</v>
      </c>
      <c r="K9" s="49"/>
      <c r="L9" s="49"/>
      <c r="M9" s="49">
        <v>4</v>
      </c>
      <c r="N9" s="49"/>
      <c r="O9" s="49"/>
      <c r="P9" s="49"/>
      <c r="Q9" s="50"/>
    </row>
    <row r="10" spans="2:17" x14ac:dyDescent="0.25">
      <c r="B10" s="48"/>
      <c r="C10" s="49" t="s">
        <v>26</v>
      </c>
      <c r="D10" s="49"/>
      <c r="E10" s="49"/>
      <c r="F10" s="49"/>
      <c r="G10" s="49"/>
      <c r="H10" s="49">
        <v>1</v>
      </c>
      <c r="I10" s="49"/>
      <c r="J10" s="49">
        <v>1</v>
      </c>
      <c r="K10" s="49"/>
      <c r="L10" s="49"/>
      <c r="M10" s="49"/>
      <c r="N10" s="49"/>
      <c r="O10" s="49"/>
      <c r="P10" s="49"/>
      <c r="Q10" s="50"/>
    </row>
    <row r="11" spans="2:17" x14ac:dyDescent="0.25">
      <c r="B11" s="48"/>
      <c r="C11" s="49" t="s">
        <v>27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0">
        <v>4</v>
      </c>
    </row>
    <row r="12" spans="2:17" x14ac:dyDescent="0.25">
      <c r="B12" s="48"/>
      <c r="C12" s="49" t="s">
        <v>28</v>
      </c>
      <c r="D12" s="49">
        <v>3</v>
      </c>
      <c r="E12" s="49">
        <v>2</v>
      </c>
      <c r="F12" s="49">
        <v>2</v>
      </c>
      <c r="G12" s="49"/>
      <c r="H12" s="49"/>
      <c r="I12" s="49">
        <v>5</v>
      </c>
      <c r="J12" s="49">
        <v>4</v>
      </c>
      <c r="K12" s="49">
        <v>2</v>
      </c>
      <c r="L12" s="49"/>
      <c r="M12" s="49"/>
      <c r="N12" s="49">
        <v>4</v>
      </c>
      <c r="O12" s="49">
        <v>3</v>
      </c>
      <c r="P12" s="49">
        <v>3</v>
      </c>
      <c r="Q12" s="50">
        <v>4</v>
      </c>
    </row>
    <row r="13" spans="2:17" x14ac:dyDescent="0.25">
      <c r="B13" s="48"/>
      <c r="C13" s="51" t="s">
        <v>29</v>
      </c>
      <c r="D13" s="49"/>
      <c r="E13" s="49">
        <v>3</v>
      </c>
      <c r="F13" s="49">
        <v>3</v>
      </c>
      <c r="G13" s="49"/>
      <c r="H13" s="49">
        <v>2</v>
      </c>
      <c r="I13" s="49">
        <v>3</v>
      </c>
      <c r="J13" s="49"/>
      <c r="K13" s="49">
        <v>2</v>
      </c>
      <c r="L13" s="49"/>
      <c r="M13" s="49">
        <v>3</v>
      </c>
      <c r="N13" s="49">
        <v>3</v>
      </c>
      <c r="O13" s="49"/>
      <c r="P13" s="49">
        <v>4</v>
      </c>
      <c r="Q13" s="50"/>
    </row>
    <row r="14" spans="2:17" x14ac:dyDescent="0.25">
      <c r="B14" s="48"/>
      <c r="C14" s="49" t="s">
        <v>30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0">
        <v>5</v>
      </c>
    </row>
    <row r="15" spans="2:17" x14ac:dyDescent="0.25">
      <c r="B15" s="48"/>
      <c r="C15" s="49" t="s">
        <v>31</v>
      </c>
      <c r="D15" s="49"/>
      <c r="E15" s="49">
        <v>1</v>
      </c>
      <c r="F15" s="49">
        <v>1</v>
      </c>
      <c r="G15" s="49"/>
      <c r="H15" s="49">
        <v>5</v>
      </c>
      <c r="I15" s="49">
        <v>4</v>
      </c>
      <c r="J15" s="49">
        <v>4</v>
      </c>
      <c r="K15" s="49">
        <v>4</v>
      </c>
      <c r="L15" s="49"/>
      <c r="M15" s="49">
        <v>2</v>
      </c>
      <c r="N15" s="49">
        <v>3</v>
      </c>
      <c r="O15" s="49">
        <v>3</v>
      </c>
      <c r="P15" s="49">
        <v>4</v>
      </c>
      <c r="Q15" s="50">
        <v>4</v>
      </c>
    </row>
    <row r="16" spans="2:17" x14ac:dyDescent="0.25">
      <c r="B16" s="48"/>
      <c r="C16" s="49" t="s">
        <v>63</v>
      </c>
      <c r="D16" s="49">
        <v>1</v>
      </c>
      <c r="E16" s="49"/>
      <c r="F16" s="49"/>
      <c r="G16" s="49"/>
      <c r="H16" s="49"/>
      <c r="I16" s="49"/>
      <c r="J16" s="49"/>
      <c r="K16" s="49">
        <v>1</v>
      </c>
      <c r="L16" s="49"/>
      <c r="M16" s="49"/>
      <c r="N16" s="49"/>
      <c r="O16" s="49"/>
      <c r="P16" s="49"/>
      <c r="Q16" s="50"/>
    </row>
    <row r="17" spans="2:17" ht="15.75" thickBot="1" x14ac:dyDescent="0.3">
      <c r="B17" s="52"/>
      <c r="C17" s="53" t="s">
        <v>64</v>
      </c>
      <c r="D17" s="53"/>
      <c r="E17" s="53">
        <v>2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</row>
    <row r="18" spans="2:17" x14ac:dyDescent="0.25">
      <c r="B18" s="45" t="s">
        <v>95</v>
      </c>
      <c r="C18" s="46" t="s">
        <v>37</v>
      </c>
      <c r="D18" s="55">
        <v>0.22658610271903323</v>
      </c>
      <c r="E18" s="55">
        <v>0.22658610271903323</v>
      </c>
      <c r="F18" s="55">
        <v>0.967741935483871</v>
      </c>
      <c r="G18" s="55"/>
      <c r="H18" s="55">
        <v>1.0344827586206896E-2</v>
      </c>
      <c r="I18" s="55">
        <v>9.7860419710030094E-2</v>
      </c>
      <c r="J18" s="55"/>
      <c r="K18" s="55"/>
      <c r="L18" s="55"/>
      <c r="M18" s="55">
        <v>0.13559257429411692</v>
      </c>
      <c r="N18" s="55">
        <v>4.4999999999999998E-2</v>
      </c>
      <c r="O18" s="55">
        <f>22595.05/184384.07</f>
        <v>0.12254339542456134</v>
      </c>
      <c r="P18" s="55">
        <f>5000/43000</f>
        <v>0.11627906976744186</v>
      </c>
      <c r="Q18" s="56">
        <v>9.4545454545454544E-2</v>
      </c>
    </row>
    <row r="19" spans="2:17" x14ac:dyDescent="0.25">
      <c r="B19" s="57"/>
      <c r="C19" s="49" t="s">
        <v>38</v>
      </c>
      <c r="D19" s="58">
        <v>0.75528700906344415</v>
      </c>
      <c r="E19" s="58">
        <v>0.75528700906344415</v>
      </c>
      <c r="F19" s="58"/>
      <c r="G19" s="58"/>
      <c r="H19" s="58"/>
      <c r="I19" s="58"/>
      <c r="J19" s="58"/>
      <c r="K19" s="58">
        <v>0.66250284681053695</v>
      </c>
      <c r="L19" s="58"/>
      <c r="M19" s="58"/>
      <c r="N19" s="58"/>
      <c r="O19" s="58"/>
      <c r="P19" s="58"/>
      <c r="Q19" s="56"/>
    </row>
    <row r="20" spans="2:17" x14ac:dyDescent="0.25">
      <c r="B20" s="57"/>
      <c r="C20" s="49" t="s">
        <v>39</v>
      </c>
      <c r="D20" s="58">
        <v>3.0211480362537764E-3</v>
      </c>
      <c r="E20" s="58">
        <v>3.0211480362537764E-3</v>
      </c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6">
        <v>7.2727272727272724E-2</v>
      </c>
    </row>
    <row r="21" spans="2:17" x14ac:dyDescent="0.25">
      <c r="B21" s="57"/>
      <c r="C21" s="49" t="s">
        <v>40</v>
      </c>
      <c r="D21" s="58"/>
      <c r="E21" s="58"/>
      <c r="F21" s="58">
        <v>3.2258064516129031E-2</v>
      </c>
      <c r="G21" s="58"/>
      <c r="H21" s="58">
        <v>1.5517241379310345E-2</v>
      </c>
      <c r="I21" s="58"/>
      <c r="J21" s="58"/>
      <c r="K21" s="58"/>
      <c r="L21" s="58"/>
      <c r="M21" s="58"/>
      <c r="N21" s="58"/>
      <c r="O21" s="58"/>
      <c r="P21" s="58">
        <f>15000/43000</f>
        <v>0.34883720930232559</v>
      </c>
      <c r="Q21" s="56"/>
    </row>
    <row r="22" spans="2:17" x14ac:dyDescent="0.25">
      <c r="B22" s="57"/>
      <c r="C22" s="49" t="s">
        <v>41</v>
      </c>
      <c r="D22" s="58">
        <v>1.5105740181268883E-2</v>
      </c>
      <c r="E22" s="58">
        <v>1.5105740181268883E-2</v>
      </c>
      <c r="F22" s="58"/>
      <c r="G22" s="58"/>
      <c r="H22" s="58"/>
      <c r="I22" s="58"/>
      <c r="J22" s="58"/>
      <c r="K22" s="58"/>
      <c r="L22" s="58"/>
      <c r="M22" s="58"/>
      <c r="N22" s="58"/>
      <c r="O22" s="58">
        <f>155689.02/184384.07</f>
        <v>0.84437348627785458</v>
      </c>
      <c r="P22" s="58"/>
      <c r="Q22" s="56"/>
    </row>
    <row r="23" spans="2:17" x14ac:dyDescent="0.25">
      <c r="B23" s="57"/>
      <c r="C23" s="49" t="s">
        <v>66</v>
      </c>
      <c r="D23" s="58"/>
      <c r="E23" s="58"/>
      <c r="F23" s="58"/>
      <c r="G23" s="58"/>
      <c r="H23" s="58">
        <v>0.87931034482758619</v>
      </c>
      <c r="I23" s="58"/>
      <c r="J23" s="58"/>
      <c r="K23" s="58">
        <v>0.17000117323100919</v>
      </c>
      <c r="L23" s="58"/>
      <c r="M23" s="58"/>
      <c r="N23" s="58"/>
      <c r="O23" s="58"/>
      <c r="P23" s="58"/>
      <c r="Q23" s="56">
        <v>0.36363636363636365</v>
      </c>
    </row>
    <row r="24" spans="2:17" x14ac:dyDescent="0.25">
      <c r="B24" s="57"/>
      <c r="C24" s="49" t="s">
        <v>67</v>
      </c>
      <c r="D24" s="58"/>
      <c r="E24" s="58"/>
      <c r="F24" s="58"/>
      <c r="G24" s="58"/>
      <c r="H24" s="58">
        <v>9.4827586206896547E-2</v>
      </c>
      <c r="I24" s="58"/>
      <c r="J24" s="58"/>
      <c r="K24" s="58">
        <v>0.16749597995845383</v>
      </c>
      <c r="L24" s="58"/>
      <c r="M24" s="58"/>
      <c r="N24" s="58"/>
      <c r="O24" s="58"/>
      <c r="P24" s="58"/>
      <c r="Q24" s="56"/>
    </row>
    <row r="25" spans="2:17" x14ac:dyDescent="0.25">
      <c r="B25" s="57"/>
      <c r="C25" s="49" t="s">
        <v>90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>
        <f>7500/43000</f>
        <v>0.1744186046511628</v>
      </c>
      <c r="Q25" s="56">
        <v>0.36363636363636365</v>
      </c>
    </row>
    <row r="26" spans="2:17" x14ac:dyDescent="0.25">
      <c r="B26" s="57"/>
      <c r="C26" s="49" t="s">
        <v>70</v>
      </c>
      <c r="D26" s="58"/>
      <c r="E26" s="58"/>
      <c r="F26" s="58"/>
      <c r="G26" s="58"/>
      <c r="H26" s="58"/>
      <c r="I26" s="58">
        <v>0.27583454478357189</v>
      </c>
      <c r="J26" s="58"/>
      <c r="K26" s="58"/>
      <c r="L26" s="58"/>
      <c r="M26" s="58"/>
      <c r="N26" s="58"/>
      <c r="O26" s="58"/>
      <c r="P26" s="58"/>
      <c r="Q26" s="56"/>
    </row>
    <row r="27" spans="2:17" x14ac:dyDescent="0.25">
      <c r="B27" s="57"/>
      <c r="C27" s="49" t="s">
        <v>71</v>
      </c>
      <c r="D27" s="58"/>
      <c r="E27" s="58"/>
      <c r="F27" s="58"/>
      <c r="G27" s="58"/>
      <c r="H27" s="58"/>
      <c r="I27" s="58">
        <v>8.9676793329536864E-3</v>
      </c>
      <c r="J27" s="58"/>
      <c r="K27" s="58"/>
      <c r="L27" s="58"/>
      <c r="M27" s="58"/>
      <c r="N27" s="58"/>
      <c r="O27" s="58"/>
      <c r="P27" s="58"/>
      <c r="Q27" s="56"/>
    </row>
    <row r="28" spans="2:17" x14ac:dyDescent="0.25">
      <c r="B28" s="57"/>
      <c r="C28" s="49" t="s">
        <v>72</v>
      </c>
      <c r="D28" s="58"/>
      <c r="E28" s="58"/>
      <c r="F28" s="58"/>
      <c r="G28" s="58"/>
      <c r="H28" s="58"/>
      <c r="I28" s="58">
        <v>6.5200192888816575E-3</v>
      </c>
      <c r="J28" s="58"/>
      <c r="K28" s="58"/>
      <c r="L28" s="58"/>
      <c r="M28" s="58"/>
      <c r="N28" s="58"/>
      <c r="O28" s="58"/>
      <c r="P28" s="58"/>
      <c r="Q28" s="56"/>
    </row>
    <row r="29" spans="2:17" x14ac:dyDescent="0.25">
      <c r="B29" s="57"/>
      <c r="C29" s="49" t="s">
        <v>32</v>
      </c>
      <c r="D29" s="58"/>
      <c r="E29" s="58"/>
      <c r="F29" s="58"/>
      <c r="G29" s="58"/>
      <c r="H29" s="58"/>
      <c r="I29" s="58">
        <v>0.61081733688456263</v>
      </c>
      <c r="J29" s="58"/>
      <c r="K29" s="58"/>
      <c r="L29" s="58"/>
      <c r="M29" s="58">
        <v>0.86440742570588303</v>
      </c>
      <c r="N29" s="58">
        <v>0.95499999999999996</v>
      </c>
      <c r="O29" s="58">
        <f>6100/184384.07</f>
        <v>3.3083118297583952E-2</v>
      </c>
      <c r="P29" s="58"/>
      <c r="Q29" s="56">
        <v>2.5454545454545455E-2</v>
      </c>
    </row>
    <row r="30" spans="2:17" x14ac:dyDescent="0.25">
      <c r="B30" s="57"/>
      <c r="C30" s="49" t="s">
        <v>77</v>
      </c>
      <c r="D30" s="58"/>
      <c r="E30" s="58"/>
      <c r="F30" s="58"/>
      <c r="G30" s="58"/>
      <c r="H30" s="58"/>
      <c r="I30" s="58"/>
      <c r="J30" s="58">
        <v>0.22970544678784643</v>
      </c>
      <c r="K30" s="58"/>
      <c r="L30" s="58"/>
      <c r="M30" s="58"/>
      <c r="N30" s="58"/>
      <c r="O30" s="58"/>
      <c r="P30" s="58"/>
      <c r="Q30" s="56"/>
    </row>
    <row r="31" spans="2:17" x14ac:dyDescent="0.25">
      <c r="B31" s="57"/>
      <c r="C31" s="49" t="s">
        <v>78</v>
      </c>
      <c r="D31" s="58"/>
      <c r="E31" s="58"/>
      <c r="F31" s="58"/>
      <c r="G31" s="58"/>
      <c r="H31" s="58"/>
      <c r="I31" s="58"/>
      <c r="J31" s="58">
        <v>0.76722644504126136</v>
      </c>
      <c r="K31" s="58"/>
      <c r="L31" s="58"/>
      <c r="M31" s="58"/>
      <c r="N31" s="58"/>
      <c r="O31" s="58"/>
      <c r="P31" s="58"/>
      <c r="Q31" s="56"/>
    </row>
    <row r="32" spans="2:17" x14ac:dyDescent="0.25">
      <c r="B32" s="57"/>
      <c r="C32" s="49" t="s">
        <v>79</v>
      </c>
      <c r="D32" s="58"/>
      <c r="E32" s="58"/>
      <c r="F32" s="58"/>
      <c r="G32" s="58"/>
      <c r="H32" s="58"/>
      <c r="I32" s="58"/>
      <c r="J32" s="58">
        <v>3.068108170892266E-3</v>
      </c>
      <c r="K32" s="58"/>
      <c r="L32" s="58"/>
      <c r="M32" s="58"/>
      <c r="N32" s="58"/>
      <c r="O32" s="58"/>
      <c r="P32" s="58"/>
      <c r="Q32" s="56"/>
    </row>
    <row r="33" spans="2:17" x14ac:dyDescent="0.25">
      <c r="B33" s="57"/>
      <c r="C33" s="49" t="s">
        <v>85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6"/>
    </row>
    <row r="34" spans="2:17" x14ac:dyDescent="0.25">
      <c r="B34" s="57"/>
      <c r="C34" s="49" t="s">
        <v>86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6"/>
    </row>
    <row r="35" spans="2:17" x14ac:dyDescent="0.25">
      <c r="B35" s="57"/>
      <c r="C35" s="49" t="s">
        <v>65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6"/>
    </row>
    <row r="36" spans="2:17" x14ac:dyDescent="0.25">
      <c r="B36" s="57"/>
      <c r="C36" s="49" t="s">
        <v>87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6"/>
    </row>
    <row r="37" spans="2:17" x14ac:dyDescent="0.25">
      <c r="B37" s="57"/>
      <c r="C37" s="49" t="s">
        <v>84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6"/>
    </row>
    <row r="38" spans="2:17" x14ac:dyDescent="0.25">
      <c r="B38" s="57"/>
      <c r="C38" s="49" t="s">
        <v>91</v>
      </c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>
        <f>5000/43000</f>
        <v>0.11627906976744186</v>
      </c>
      <c r="Q38" s="56"/>
    </row>
    <row r="39" spans="2:17" x14ac:dyDescent="0.25">
      <c r="B39" s="57"/>
      <c r="C39" s="49" t="s">
        <v>92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>
        <f>500/43000</f>
        <v>1.1627906976744186E-2</v>
      </c>
      <c r="Q39" s="56">
        <v>0.08</v>
      </c>
    </row>
    <row r="40" spans="2:17" ht="15.75" thickBot="1" x14ac:dyDescent="0.3">
      <c r="B40" s="59"/>
      <c r="C40" s="53" t="s">
        <v>93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>
        <f>10000/43000</f>
        <v>0.23255813953488372</v>
      </c>
      <c r="Q40" s="56"/>
    </row>
    <row r="41" spans="2:17" x14ac:dyDescent="0.25">
      <c r="B41" s="48" t="s">
        <v>96</v>
      </c>
      <c r="C41" s="61" t="s">
        <v>36</v>
      </c>
      <c r="D41" s="62">
        <v>0.99667774086378735</v>
      </c>
      <c r="E41" s="62">
        <v>0.98599999999999999</v>
      </c>
      <c r="F41" s="62">
        <v>1</v>
      </c>
      <c r="G41" s="62"/>
      <c r="H41" s="62">
        <v>0.44270833333333331</v>
      </c>
      <c r="I41" s="62">
        <v>0.3330081697353981</v>
      </c>
      <c r="J41" s="62">
        <v>0.58939474354619559</v>
      </c>
      <c r="K41" s="62"/>
      <c r="L41" s="62"/>
      <c r="M41" s="62">
        <v>8.7020976986547524E-2</v>
      </c>
      <c r="N41" s="62">
        <v>0.216</v>
      </c>
      <c r="O41" s="62">
        <f>11200/21672</f>
        <v>0.51679586563307489</v>
      </c>
      <c r="P41" s="62">
        <f>4500/9900</f>
        <v>0.45454545454545453</v>
      </c>
      <c r="Q41" s="63">
        <v>0.09</v>
      </c>
    </row>
    <row r="42" spans="2:17" x14ac:dyDescent="0.25">
      <c r="B42" s="57"/>
      <c r="C42" s="49" t="s">
        <v>74</v>
      </c>
      <c r="D42" s="58">
        <v>3.3222591362126247E-3</v>
      </c>
      <c r="E42" s="58">
        <v>1.4E-2</v>
      </c>
      <c r="F42" s="58"/>
      <c r="G42" s="58"/>
      <c r="H42" s="58"/>
      <c r="I42" s="58"/>
      <c r="J42" s="58">
        <v>3.7018087635869563E-2</v>
      </c>
      <c r="K42" s="58"/>
      <c r="L42" s="58"/>
      <c r="M42" s="58">
        <v>0.17988481186968719</v>
      </c>
      <c r="N42" s="58"/>
      <c r="O42" s="58"/>
      <c r="P42" s="58"/>
      <c r="Q42" s="56"/>
    </row>
    <row r="43" spans="2:17" x14ac:dyDescent="0.25">
      <c r="B43" s="57"/>
      <c r="C43" s="49" t="s">
        <v>35</v>
      </c>
      <c r="D43" s="58"/>
      <c r="E43" s="58"/>
      <c r="F43" s="58"/>
      <c r="G43" s="58"/>
      <c r="H43" s="58">
        <v>2.6041666666666668E-2</v>
      </c>
      <c r="I43" s="58"/>
      <c r="J43" s="58"/>
      <c r="K43" s="58"/>
      <c r="L43" s="58"/>
      <c r="M43" s="58">
        <v>0.73309421114376527</v>
      </c>
      <c r="N43" s="58"/>
      <c r="O43" s="58"/>
      <c r="P43" s="58">
        <f>400/9900</f>
        <v>4.0404040404040407E-2</v>
      </c>
      <c r="Q43" s="56"/>
    </row>
    <row r="44" spans="2:17" x14ac:dyDescent="0.25">
      <c r="B44" s="57"/>
      <c r="C44" s="49" t="s">
        <v>65</v>
      </c>
      <c r="D44" s="58"/>
      <c r="E44" s="58"/>
      <c r="F44" s="58"/>
      <c r="G44" s="58"/>
      <c r="H44" s="58">
        <v>0.17534722222222221</v>
      </c>
      <c r="I44" s="58">
        <v>0.14644555542007073</v>
      </c>
      <c r="J44" s="58">
        <v>1.0437542459239129E-2</v>
      </c>
      <c r="K44" s="58"/>
      <c r="L44" s="58"/>
      <c r="M44" s="58"/>
      <c r="N44" s="58">
        <v>0.191</v>
      </c>
      <c r="O44" s="58"/>
      <c r="P44" s="58"/>
      <c r="Q44" s="56"/>
    </row>
    <row r="45" spans="2:17" x14ac:dyDescent="0.25">
      <c r="B45" s="57"/>
      <c r="C45" s="49" t="s">
        <v>73</v>
      </c>
      <c r="D45" s="58"/>
      <c r="E45" s="58"/>
      <c r="F45" s="58"/>
      <c r="G45" s="58"/>
      <c r="H45" s="58">
        <v>0.1388888888888889</v>
      </c>
      <c r="I45" s="58"/>
      <c r="J45" s="58">
        <v>0.12987219769021738</v>
      </c>
      <c r="K45" s="58"/>
      <c r="L45" s="58"/>
      <c r="M45" s="58"/>
      <c r="N45" s="58">
        <v>0.107</v>
      </c>
      <c r="O45" s="58"/>
      <c r="P45" s="58"/>
      <c r="Q45" s="56"/>
    </row>
    <row r="46" spans="2:17" x14ac:dyDescent="0.25">
      <c r="B46" s="57"/>
      <c r="C46" s="49" t="s">
        <v>84</v>
      </c>
      <c r="D46" s="58"/>
      <c r="E46" s="58"/>
      <c r="F46" s="58"/>
      <c r="G46" s="58"/>
      <c r="H46" s="58">
        <v>0.2170138888888889</v>
      </c>
      <c r="I46" s="58">
        <v>0.5205462748445312</v>
      </c>
      <c r="J46" s="58"/>
      <c r="K46" s="58">
        <v>0.40372507869884577</v>
      </c>
      <c r="L46" s="58"/>
      <c r="M46" s="58"/>
      <c r="N46" s="58">
        <v>0.48499999999999999</v>
      </c>
      <c r="O46" s="58"/>
      <c r="P46" s="58"/>
      <c r="Q46" s="56"/>
    </row>
    <row r="47" spans="2:17" x14ac:dyDescent="0.25">
      <c r="B47" s="57"/>
      <c r="C47" s="49" t="s">
        <v>75</v>
      </c>
      <c r="D47" s="58"/>
      <c r="E47" s="58"/>
      <c r="F47" s="58"/>
      <c r="G47" s="58"/>
      <c r="H47" s="58"/>
      <c r="I47" s="58"/>
      <c r="J47" s="58">
        <v>3.9234459918478258E-2</v>
      </c>
      <c r="K47" s="58"/>
      <c r="L47" s="58"/>
      <c r="M47" s="58"/>
      <c r="N47" s="58"/>
      <c r="O47" s="58"/>
      <c r="P47" s="58"/>
      <c r="Q47" s="56"/>
    </row>
    <row r="48" spans="2:17" x14ac:dyDescent="0.25">
      <c r="B48" s="57"/>
      <c r="C48" s="49" t="s">
        <v>76</v>
      </c>
      <c r="D48" s="58"/>
      <c r="E48" s="58"/>
      <c r="F48" s="58"/>
      <c r="G48" s="58"/>
      <c r="H48" s="58"/>
      <c r="I48" s="58"/>
      <c r="J48" s="58">
        <v>0.19404296874999999</v>
      </c>
      <c r="K48" s="58"/>
      <c r="L48" s="58"/>
      <c r="M48" s="58"/>
      <c r="N48" s="58"/>
      <c r="O48" s="58"/>
      <c r="P48" s="58"/>
      <c r="Q48" s="56"/>
    </row>
    <row r="49" spans="2:18" x14ac:dyDescent="0.25">
      <c r="B49" s="57"/>
      <c r="C49" s="49" t="s">
        <v>80</v>
      </c>
      <c r="D49" s="58"/>
      <c r="E49" s="58"/>
      <c r="F49" s="58"/>
      <c r="G49" s="58"/>
      <c r="H49" s="58"/>
      <c r="I49" s="58"/>
      <c r="J49" s="58"/>
      <c r="K49" s="58">
        <v>4.6694648478488983E-2</v>
      </c>
      <c r="L49" s="58"/>
      <c r="M49" s="58"/>
      <c r="N49" s="58"/>
      <c r="O49" s="58"/>
      <c r="P49" s="58"/>
      <c r="Q49" s="56"/>
    </row>
    <row r="50" spans="2:18" x14ac:dyDescent="0.25">
      <c r="B50" s="57"/>
      <c r="C50" s="49" t="s">
        <v>81</v>
      </c>
      <c r="D50" s="58"/>
      <c r="E50" s="58"/>
      <c r="F50" s="58"/>
      <c r="G50" s="58"/>
      <c r="H50" s="58"/>
      <c r="I50" s="58"/>
      <c r="J50" s="58"/>
      <c r="K50" s="58">
        <v>7.1091290661070311E-2</v>
      </c>
      <c r="L50" s="58"/>
      <c r="M50" s="58"/>
      <c r="N50" s="58"/>
      <c r="O50" s="58"/>
      <c r="P50" s="58"/>
      <c r="Q50" s="56"/>
    </row>
    <row r="51" spans="2:18" x14ac:dyDescent="0.25">
      <c r="B51" s="57"/>
      <c r="C51" s="49" t="s">
        <v>82</v>
      </c>
      <c r="D51" s="58"/>
      <c r="E51" s="58"/>
      <c r="F51" s="58"/>
      <c r="G51" s="58"/>
      <c r="H51" s="58"/>
      <c r="I51" s="58"/>
      <c r="J51" s="58"/>
      <c r="K51" s="58">
        <v>0.20461699895068206</v>
      </c>
      <c r="L51" s="58"/>
      <c r="M51" s="58"/>
      <c r="N51" s="58"/>
      <c r="O51" s="58"/>
      <c r="P51" s="58"/>
      <c r="Q51" s="56"/>
    </row>
    <row r="52" spans="2:18" x14ac:dyDescent="0.25">
      <c r="B52" s="57"/>
      <c r="C52" s="49" t="s">
        <v>83</v>
      </c>
      <c r="D52" s="58"/>
      <c r="E52" s="58"/>
      <c r="F52" s="58"/>
      <c r="G52" s="58"/>
      <c r="H52" s="58"/>
      <c r="I52" s="58"/>
      <c r="J52" s="58"/>
      <c r="K52" s="58">
        <v>0.27387198321091288</v>
      </c>
      <c r="L52" s="58"/>
      <c r="M52" s="58"/>
      <c r="N52" s="58"/>
      <c r="O52" s="58"/>
      <c r="P52" s="58"/>
      <c r="Q52" s="56"/>
    </row>
    <row r="53" spans="2:18" x14ac:dyDescent="0.25">
      <c r="B53" s="57"/>
      <c r="C53" s="64" t="s">
        <v>99</v>
      </c>
      <c r="D53" s="65"/>
      <c r="E53" s="65"/>
      <c r="F53" s="65"/>
      <c r="G53" s="65"/>
      <c r="H53" s="65"/>
      <c r="I53" s="65"/>
      <c r="J53" s="65"/>
      <c r="K53" s="65"/>
      <c r="L53" s="65"/>
      <c r="M53" s="58"/>
      <c r="N53" s="65"/>
      <c r="O53" s="65"/>
      <c r="P53" s="65"/>
      <c r="Q53" s="66">
        <v>0.91</v>
      </c>
    </row>
    <row r="54" spans="2:18" ht="15.75" thickBot="1" x14ac:dyDescent="0.3">
      <c r="B54" s="59"/>
      <c r="C54" s="53" t="s">
        <v>89</v>
      </c>
      <c r="D54" s="60"/>
      <c r="E54" s="60"/>
      <c r="F54" s="60"/>
      <c r="G54" s="60"/>
      <c r="H54" s="60"/>
      <c r="I54" s="60"/>
      <c r="J54" s="60"/>
      <c r="K54" s="60"/>
      <c r="L54" s="60"/>
      <c r="M54" s="58"/>
      <c r="N54" s="60"/>
      <c r="O54" s="60">
        <f>10472/21672</f>
        <v>0.48320413436692505</v>
      </c>
      <c r="P54" s="60">
        <f>5000/9900</f>
        <v>0.50505050505050508</v>
      </c>
      <c r="Q54" s="67"/>
    </row>
    <row r="55" spans="2:18" x14ac:dyDescent="0.25">
      <c r="B55" s="45" t="s">
        <v>98</v>
      </c>
      <c r="C55" s="46" t="s">
        <v>42</v>
      </c>
      <c r="D55" s="68"/>
      <c r="E55" s="68"/>
      <c r="F55" s="68"/>
      <c r="G55" s="46"/>
      <c r="H55" s="68" t="s">
        <v>69</v>
      </c>
      <c r="I55" s="68" t="s">
        <v>68</v>
      </c>
      <c r="J55" s="68" t="s">
        <v>69</v>
      </c>
      <c r="K55" s="68"/>
      <c r="L55" s="68"/>
      <c r="M55" s="68"/>
      <c r="N55" s="68" t="s">
        <v>68</v>
      </c>
      <c r="O55" s="68"/>
      <c r="P55" s="68"/>
      <c r="Q55" s="69"/>
      <c r="R55" s="70"/>
    </row>
    <row r="56" spans="2:18" x14ac:dyDescent="0.25">
      <c r="B56" s="48"/>
      <c r="C56" s="49" t="s">
        <v>43</v>
      </c>
      <c r="D56" s="71"/>
      <c r="E56" s="71"/>
      <c r="F56" s="71"/>
      <c r="G56" s="49"/>
      <c r="H56" s="71"/>
      <c r="I56" s="71"/>
      <c r="J56" s="71"/>
      <c r="K56" s="71"/>
      <c r="L56" s="71"/>
      <c r="M56" s="71"/>
      <c r="N56" s="71"/>
      <c r="O56" s="71"/>
      <c r="P56" s="71"/>
      <c r="Q56" s="72"/>
      <c r="R56" s="70"/>
    </row>
    <row r="57" spans="2:18" x14ac:dyDescent="0.25">
      <c r="B57" s="48"/>
      <c r="C57" s="49" t="s">
        <v>44</v>
      </c>
      <c r="D57" s="71"/>
      <c r="E57" s="71"/>
      <c r="F57" s="71"/>
      <c r="G57" s="49"/>
      <c r="H57" s="71"/>
      <c r="I57" s="71"/>
      <c r="J57" s="71"/>
      <c r="K57" s="71"/>
      <c r="L57" s="71"/>
      <c r="M57" s="71" t="s">
        <v>69</v>
      </c>
      <c r="N57" s="71"/>
      <c r="O57" s="71"/>
      <c r="P57" s="71"/>
      <c r="Q57" s="72"/>
      <c r="R57" s="70"/>
    </row>
    <row r="58" spans="2:18" x14ac:dyDescent="0.25">
      <c r="B58" s="48"/>
      <c r="C58" s="49" t="s">
        <v>45</v>
      </c>
      <c r="D58" s="71"/>
      <c r="E58" s="71"/>
      <c r="F58" s="71"/>
      <c r="G58" s="49"/>
      <c r="H58" s="71"/>
      <c r="I58" s="71" t="s">
        <v>69</v>
      </c>
      <c r="J58" s="71" t="s">
        <v>69</v>
      </c>
      <c r="K58" s="71"/>
      <c r="L58" s="71"/>
      <c r="M58" s="71"/>
      <c r="N58" s="71" t="s">
        <v>68</v>
      </c>
      <c r="O58" s="71"/>
      <c r="P58" s="71" t="s">
        <v>68</v>
      </c>
      <c r="Q58" s="72"/>
      <c r="R58" s="70"/>
    </row>
    <row r="59" spans="2:18" x14ac:dyDescent="0.25">
      <c r="B59" s="48"/>
      <c r="C59" s="49" t="s">
        <v>88</v>
      </c>
      <c r="D59" s="71"/>
      <c r="E59" s="71"/>
      <c r="F59" s="71"/>
      <c r="G59" s="49"/>
      <c r="H59" s="71" t="s">
        <v>68</v>
      </c>
      <c r="I59" s="71" t="s">
        <v>68</v>
      </c>
      <c r="J59" s="71" t="s">
        <v>69</v>
      </c>
      <c r="K59" s="71" t="s">
        <v>68</v>
      </c>
      <c r="L59" s="71"/>
      <c r="M59" s="71"/>
      <c r="N59" s="71" t="s">
        <v>68</v>
      </c>
      <c r="O59" s="71"/>
      <c r="P59" s="71"/>
      <c r="Q59" s="72" t="s">
        <v>69</v>
      </c>
      <c r="R59" s="70"/>
    </row>
    <row r="60" spans="2:18" x14ac:dyDescent="0.25">
      <c r="B60" s="48"/>
      <c r="C60" s="49" t="s">
        <v>46</v>
      </c>
      <c r="D60" s="71"/>
      <c r="E60" s="71"/>
      <c r="F60" s="71"/>
      <c r="G60" s="49"/>
      <c r="H60" s="71"/>
      <c r="I60" s="71"/>
      <c r="J60" s="71"/>
      <c r="K60" s="71"/>
      <c r="L60" s="71"/>
      <c r="M60" s="71"/>
      <c r="N60" s="71"/>
      <c r="O60" s="71"/>
      <c r="P60" s="71"/>
      <c r="Q60" s="72"/>
      <c r="R60" s="70"/>
    </row>
    <row r="61" spans="2:18" x14ac:dyDescent="0.25">
      <c r="B61" s="48"/>
      <c r="C61" s="49" t="s">
        <v>47</v>
      </c>
      <c r="D61" s="71"/>
      <c r="E61" s="71"/>
      <c r="F61" s="71"/>
      <c r="G61" s="49"/>
      <c r="H61" s="71"/>
      <c r="I61" s="71"/>
      <c r="J61" s="71"/>
      <c r="K61" s="71"/>
      <c r="L61" s="71"/>
      <c r="M61" s="71"/>
      <c r="N61" s="71"/>
      <c r="O61" s="71"/>
      <c r="P61" s="71"/>
      <c r="Q61" s="72"/>
      <c r="R61" s="70"/>
    </row>
    <row r="62" spans="2:18" x14ac:dyDescent="0.25">
      <c r="B62" s="48"/>
      <c r="C62" s="49" t="s">
        <v>48</v>
      </c>
      <c r="D62" s="71"/>
      <c r="E62" s="71"/>
      <c r="F62" s="71"/>
      <c r="G62" s="49"/>
      <c r="H62" s="71"/>
      <c r="I62" s="71"/>
      <c r="J62" s="71"/>
      <c r="K62" s="71"/>
      <c r="L62" s="71"/>
      <c r="M62" s="71"/>
      <c r="N62" s="71"/>
      <c r="O62" s="71"/>
      <c r="P62" s="71"/>
      <c r="Q62" s="72" t="s">
        <v>68</v>
      </c>
      <c r="R62" s="70"/>
    </row>
    <row r="63" spans="2:18" x14ac:dyDescent="0.25">
      <c r="B63" s="48"/>
      <c r="C63" s="49" t="s">
        <v>49</v>
      </c>
      <c r="D63" s="71" t="s">
        <v>69</v>
      </c>
      <c r="E63" s="71" t="s">
        <v>69</v>
      </c>
      <c r="F63" s="71" t="s">
        <v>69</v>
      </c>
      <c r="G63" s="49"/>
      <c r="H63" s="71" t="s">
        <v>68</v>
      </c>
      <c r="I63" s="71"/>
      <c r="J63" s="71" t="s">
        <v>68</v>
      </c>
      <c r="K63" s="71" t="s">
        <v>68</v>
      </c>
      <c r="L63" s="71"/>
      <c r="M63" s="71" t="s">
        <v>69</v>
      </c>
      <c r="N63" s="71"/>
      <c r="O63" s="71" t="s">
        <v>68</v>
      </c>
      <c r="P63" s="71" t="s">
        <v>68</v>
      </c>
      <c r="Q63" s="72"/>
      <c r="R63" s="70"/>
    </row>
    <row r="64" spans="2:18" x14ac:dyDescent="0.25">
      <c r="B64" s="48"/>
      <c r="C64" s="49" t="s">
        <v>50</v>
      </c>
      <c r="D64" s="71"/>
      <c r="E64" s="71"/>
      <c r="F64" s="71"/>
      <c r="G64" s="49"/>
      <c r="H64" s="71" t="s">
        <v>69</v>
      </c>
      <c r="I64" s="71"/>
      <c r="J64" s="71" t="s">
        <v>68</v>
      </c>
      <c r="K64" s="71"/>
      <c r="L64" s="71"/>
      <c r="M64" s="71" t="s">
        <v>69</v>
      </c>
      <c r="N64" s="71"/>
      <c r="O64" s="71" t="s">
        <v>68</v>
      </c>
      <c r="P64" s="71" t="s">
        <v>68</v>
      </c>
      <c r="Q64" s="72"/>
      <c r="R64" s="70"/>
    </row>
    <row r="65" spans="2:18" x14ac:dyDescent="0.25">
      <c r="B65" s="48"/>
      <c r="C65" s="49" t="s">
        <v>51</v>
      </c>
      <c r="D65" s="71"/>
      <c r="E65" s="71"/>
      <c r="F65" s="71"/>
      <c r="G65" s="49"/>
      <c r="H65" s="71" t="s">
        <v>69</v>
      </c>
      <c r="I65" s="71"/>
      <c r="J65" s="71" t="s">
        <v>69</v>
      </c>
      <c r="K65" s="71"/>
      <c r="L65" s="71"/>
      <c r="M65" s="71"/>
      <c r="N65" s="71"/>
      <c r="O65" s="71"/>
      <c r="P65" s="71" t="s">
        <v>68</v>
      </c>
      <c r="Q65" s="72"/>
      <c r="R65" s="70"/>
    </row>
    <row r="66" spans="2:18" x14ac:dyDescent="0.25">
      <c r="B66" s="48"/>
      <c r="C66" s="49" t="s">
        <v>52</v>
      </c>
      <c r="D66" s="71"/>
      <c r="E66" s="71"/>
      <c r="F66" s="71"/>
      <c r="G66" s="49"/>
      <c r="H66" s="71" t="s">
        <v>68</v>
      </c>
      <c r="I66" s="71"/>
      <c r="J66" s="71"/>
      <c r="K66" s="71"/>
      <c r="L66" s="71"/>
      <c r="M66" s="71"/>
      <c r="N66" s="71"/>
      <c r="O66" s="71"/>
      <c r="P66" s="71"/>
      <c r="Q66" s="73"/>
      <c r="R66" s="70"/>
    </row>
    <row r="67" spans="2:18" x14ac:dyDescent="0.25">
      <c r="B67" s="48"/>
      <c r="C67" s="49" t="s">
        <v>53</v>
      </c>
      <c r="D67" s="71"/>
      <c r="E67" s="71"/>
      <c r="F67" s="71"/>
      <c r="G67" s="49"/>
      <c r="H67" s="71" t="s">
        <v>69</v>
      </c>
      <c r="I67" s="71"/>
      <c r="J67" s="71"/>
      <c r="K67" s="71"/>
      <c r="L67" s="71"/>
      <c r="M67" s="71"/>
      <c r="N67" s="71"/>
      <c r="O67" s="71"/>
      <c r="P67" s="71"/>
      <c r="Q67" s="72"/>
      <c r="R67" s="70"/>
    </row>
    <row r="68" spans="2:18" x14ac:dyDescent="0.25">
      <c r="B68" s="48"/>
      <c r="C68" s="49" t="s">
        <v>54</v>
      </c>
      <c r="D68" s="71"/>
      <c r="E68" s="71"/>
      <c r="F68" s="71"/>
      <c r="G68" s="49"/>
      <c r="H68" s="71" t="s">
        <v>68</v>
      </c>
      <c r="I68" s="71"/>
      <c r="J68" s="71"/>
      <c r="K68" s="71"/>
      <c r="L68" s="71"/>
      <c r="M68" s="71"/>
      <c r="N68" s="71"/>
      <c r="O68" s="71"/>
      <c r="P68" s="71"/>
      <c r="Q68" s="72"/>
      <c r="R68" s="70"/>
    </row>
    <row r="69" spans="2:18" x14ac:dyDescent="0.25">
      <c r="B69" s="48"/>
      <c r="C69" s="49" t="s">
        <v>55</v>
      </c>
      <c r="D69" s="71"/>
      <c r="E69" s="71"/>
      <c r="F69" s="71"/>
      <c r="G69" s="49"/>
      <c r="H69" s="71"/>
      <c r="I69" s="71"/>
      <c r="J69" s="71"/>
      <c r="K69" s="71"/>
      <c r="L69" s="71"/>
      <c r="M69" s="71"/>
      <c r="N69" s="71"/>
      <c r="O69" s="71"/>
      <c r="P69" s="71"/>
      <c r="Q69" s="72"/>
      <c r="R69" s="70"/>
    </row>
    <row r="70" spans="2:18" x14ac:dyDescent="0.25">
      <c r="B70" s="48"/>
      <c r="C70" s="49" t="s">
        <v>56</v>
      </c>
      <c r="D70" s="71" t="s">
        <v>68</v>
      </c>
      <c r="E70" s="71" t="s">
        <v>68</v>
      </c>
      <c r="F70" s="71" t="s">
        <v>68</v>
      </c>
      <c r="G70" s="49"/>
      <c r="H70" s="71" t="s">
        <v>68</v>
      </c>
      <c r="I70" s="71"/>
      <c r="J70" s="71"/>
      <c r="K70" s="71"/>
      <c r="L70" s="71"/>
      <c r="M70" s="71"/>
      <c r="N70" s="71"/>
      <c r="O70" s="71"/>
      <c r="P70" s="71"/>
      <c r="Q70" s="72"/>
      <c r="R70" s="70"/>
    </row>
    <row r="71" spans="2:18" x14ac:dyDescent="0.25">
      <c r="B71" s="48"/>
      <c r="C71" s="49" t="s">
        <v>57</v>
      </c>
      <c r="D71" s="71"/>
      <c r="E71" s="71"/>
      <c r="F71" s="71"/>
      <c r="G71" s="49"/>
      <c r="H71" s="71"/>
      <c r="I71" s="71"/>
      <c r="J71" s="71"/>
      <c r="K71" s="71"/>
      <c r="L71" s="71"/>
      <c r="M71" s="71"/>
      <c r="N71" s="71"/>
      <c r="O71" s="71"/>
      <c r="P71" s="71"/>
      <c r="Q71" s="72" t="s">
        <v>69</v>
      </c>
      <c r="R71" s="70"/>
    </row>
    <row r="72" spans="2:18" x14ac:dyDescent="0.25">
      <c r="B72" s="48"/>
      <c r="C72" s="49" t="s">
        <v>58</v>
      </c>
      <c r="D72" s="71" t="s">
        <v>68</v>
      </c>
      <c r="E72" s="71" t="s">
        <v>68</v>
      </c>
      <c r="F72" s="71" t="s">
        <v>68</v>
      </c>
      <c r="G72" s="49"/>
      <c r="H72" s="71" t="s">
        <v>68</v>
      </c>
      <c r="I72" s="71" t="s">
        <v>68</v>
      </c>
      <c r="J72" s="71" t="s">
        <v>68</v>
      </c>
      <c r="K72" s="71" t="s">
        <v>68</v>
      </c>
      <c r="L72" s="71"/>
      <c r="M72" s="71" t="s">
        <v>68</v>
      </c>
      <c r="N72" s="71" t="s">
        <v>68</v>
      </c>
      <c r="O72" s="71" t="s">
        <v>68</v>
      </c>
      <c r="P72" s="71" t="s">
        <v>68</v>
      </c>
      <c r="Q72" s="72"/>
      <c r="R72" s="70"/>
    </row>
    <row r="73" spans="2:18" x14ac:dyDescent="0.25">
      <c r="B73" s="48"/>
      <c r="C73" s="49" t="s">
        <v>59</v>
      </c>
      <c r="D73" s="71"/>
      <c r="E73" s="71"/>
      <c r="F73" s="71"/>
      <c r="G73" s="49"/>
      <c r="H73" s="71"/>
      <c r="I73" s="71"/>
      <c r="J73" s="71"/>
      <c r="K73" s="71"/>
      <c r="L73" s="71"/>
      <c r="M73" s="71"/>
      <c r="N73" s="71"/>
      <c r="O73" s="71"/>
      <c r="P73" s="71"/>
      <c r="Q73" s="72" t="s">
        <v>69</v>
      </c>
      <c r="R73" s="70"/>
    </row>
    <row r="74" spans="2:18" x14ac:dyDescent="0.25">
      <c r="B74" s="48"/>
      <c r="C74" s="49" t="s">
        <v>60</v>
      </c>
      <c r="D74" s="71"/>
      <c r="E74" s="71"/>
      <c r="F74" s="71"/>
      <c r="G74" s="49"/>
      <c r="H74" s="71"/>
      <c r="I74" s="71"/>
      <c r="J74" s="71"/>
      <c r="K74" s="71"/>
      <c r="L74" s="71"/>
      <c r="M74" s="71"/>
      <c r="N74" s="71"/>
      <c r="O74" s="71"/>
      <c r="P74" s="71"/>
      <c r="Q74" s="72"/>
      <c r="R74" s="70"/>
    </row>
    <row r="75" spans="2:18" x14ac:dyDescent="0.25">
      <c r="B75" s="48"/>
      <c r="C75" s="49" t="s">
        <v>61</v>
      </c>
      <c r="D75" s="71"/>
      <c r="E75" s="71"/>
      <c r="F75" s="71"/>
      <c r="G75" s="49"/>
      <c r="H75" s="71"/>
      <c r="I75" s="71"/>
      <c r="J75" s="71"/>
      <c r="K75" s="71"/>
      <c r="L75" s="71"/>
      <c r="M75" s="71"/>
      <c r="N75" s="71"/>
      <c r="O75" s="71"/>
      <c r="P75" s="71"/>
      <c r="Q75" s="72"/>
      <c r="R75" s="70"/>
    </row>
    <row r="76" spans="2:18" x14ac:dyDescent="0.25">
      <c r="B76" s="48"/>
      <c r="C76" s="49" t="s">
        <v>62</v>
      </c>
      <c r="D76" s="71"/>
      <c r="E76" s="71"/>
      <c r="F76" s="71"/>
      <c r="G76" s="49"/>
      <c r="H76" s="71"/>
      <c r="I76" s="71"/>
      <c r="J76" s="71"/>
      <c r="K76" s="71"/>
      <c r="L76" s="71"/>
      <c r="M76" s="71"/>
      <c r="N76" s="71"/>
      <c r="O76" s="71"/>
      <c r="P76" s="71"/>
      <c r="Q76" s="72" t="s">
        <v>69</v>
      </c>
      <c r="R76" s="70"/>
    </row>
    <row r="77" spans="2:18" ht="15.75" thickBot="1" x14ac:dyDescent="0.3">
      <c r="B77" s="52"/>
      <c r="C77" s="53" t="s">
        <v>101</v>
      </c>
      <c r="D77" s="74"/>
      <c r="E77" s="74"/>
      <c r="F77" s="74"/>
      <c r="G77" s="53"/>
      <c r="H77" s="74"/>
      <c r="I77" s="74"/>
      <c r="J77" s="74"/>
      <c r="K77" s="74"/>
      <c r="L77" s="74"/>
      <c r="M77" s="74"/>
      <c r="N77" s="74"/>
      <c r="O77" s="74"/>
      <c r="P77" s="74"/>
      <c r="Q77" s="72" t="s">
        <v>68</v>
      </c>
      <c r="R77" s="70"/>
    </row>
  </sheetData>
  <mergeCells count="6">
    <mergeCell ref="B55:B77"/>
    <mergeCell ref="B2:C2"/>
    <mergeCell ref="B3:C3"/>
    <mergeCell ref="B4:B17"/>
    <mergeCell ref="B18:B40"/>
    <mergeCell ref="B41:B5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2"/>
  <sheetViews>
    <sheetView workbookViewId="0">
      <selection activeCell="F12" sqref="F12"/>
    </sheetView>
  </sheetViews>
  <sheetFormatPr defaultColWidth="11.42578125" defaultRowHeight="15" x14ac:dyDescent="0.25"/>
  <cols>
    <col min="1" max="1" width="6.28515625" customWidth="1"/>
    <col min="2" max="2" width="21.7109375" customWidth="1"/>
    <col min="3" max="3" width="19" customWidth="1"/>
    <col min="4" max="4" width="21.5703125" customWidth="1"/>
    <col min="5" max="5" width="32.28515625" customWidth="1"/>
    <col min="8" max="8" width="18" customWidth="1"/>
  </cols>
  <sheetData>
    <row r="1" spans="2:9" ht="15.75" thickBot="1" x14ac:dyDescent="0.3"/>
    <row r="2" spans="2:9" ht="29.1" customHeight="1" thickBot="1" x14ac:dyDescent="0.3">
      <c r="B2" s="1"/>
      <c r="C2" s="2"/>
      <c r="D2" s="27" t="s">
        <v>102</v>
      </c>
      <c r="E2" s="28"/>
      <c r="H2" s="9" t="s">
        <v>116</v>
      </c>
      <c r="I2" s="19">
        <v>109815</v>
      </c>
    </row>
    <row r="3" spans="2:9" ht="30.75" thickBot="1" x14ac:dyDescent="0.3">
      <c r="B3" s="3"/>
      <c r="C3" s="4" t="s">
        <v>103</v>
      </c>
      <c r="D3" s="4" t="s">
        <v>104</v>
      </c>
      <c r="E3" s="4" t="s">
        <v>105</v>
      </c>
      <c r="H3" s="17" t="s">
        <v>117</v>
      </c>
      <c r="I3" s="18">
        <v>33466</v>
      </c>
    </row>
    <row r="4" spans="2:9" ht="15.75" thickBot="1" x14ac:dyDescent="0.3">
      <c r="B4" s="5" t="s">
        <v>106</v>
      </c>
      <c r="C4" s="6" t="s">
        <v>107</v>
      </c>
      <c r="D4" s="7" t="s">
        <v>107</v>
      </c>
      <c r="E4" s="8">
        <v>4942</v>
      </c>
      <c r="F4">
        <f>100*E4/I2</f>
        <v>4.5002959522833859</v>
      </c>
    </row>
    <row r="5" spans="2:9" ht="29.1" customHeight="1" thickBot="1" x14ac:dyDescent="0.3">
      <c r="B5" s="5" t="s">
        <v>108</v>
      </c>
      <c r="C5" s="6" t="s">
        <v>107</v>
      </c>
      <c r="D5" s="7" t="s">
        <v>107</v>
      </c>
      <c r="E5" s="8">
        <v>104873</v>
      </c>
      <c r="F5">
        <f>100*E5/I2</f>
        <v>95.499704047716619</v>
      </c>
    </row>
    <row r="6" spans="2:9" ht="29.1" customHeight="1" thickBot="1" x14ac:dyDescent="0.3">
      <c r="B6" s="10" t="s">
        <v>109</v>
      </c>
      <c r="C6" s="11" t="s">
        <v>107</v>
      </c>
      <c r="D6" s="12" t="s">
        <v>110</v>
      </c>
      <c r="E6" s="12">
        <v>7245</v>
      </c>
      <c r="F6">
        <f>100*E6/I3</f>
        <v>21.648837626247534</v>
      </c>
    </row>
    <row r="7" spans="2:9" ht="15.75" thickBot="1" x14ac:dyDescent="0.3">
      <c r="B7" s="10" t="s">
        <v>65</v>
      </c>
      <c r="C7" s="11" t="s">
        <v>107</v>
      </c>
      <c r="D7" s="12" t="s">
        <v>111</v>
      </c>
      <c r="E7" s="13">
        <v>6405</v>
      </c>
      <c r="F7">
        <f>100*E7/I3</f>
        <v>19.138827466682603</v>
      </c>
    </row>
    <row r="8" spans="2:9" ht="29.1" customHeight="1" x14ac:dyDescent="0.25">
      <c r="B8" s="22" t="s">
        <v>112</v>
      </c>
      <c r="C8" s="20" t="s">
        <v>107</v>
      </c>
      <c r="D8" s="30" t="s">
        <v>113</v>
      </c>
      <c r="E8" s="14"/>
    </row>
    <row r="9" spans="2:9" ht="44.1" customHeight="1" x14ac:dyDescent="0.25">
      <c r="B9" s="23"/>
      <c r="C9" s="29"/>
      <c r="D9" s="31"/>
      <c r="E9" s="15">
        <v>3569</v>
      </c>
      <c r="F9">
        <f>100*E9/I3</f>
        <v>10.664555070818144</v>
      </c>
    </row>
    <row r="10" spans="2:9" ht="43.5" customHeight="1" thickBot="1" x14ac:dyDescent="0.3">
      <c r="B10" s="24"/>
      <c r="C10" s="21"/>
      <c r="D10" s="32"/>
      <c r="E10" s="16"/>
    </row>
    <row r="11" spans="2:9" ht="44.1" customHeight="1" x14ac:dyDescent="0.25">
      <c r="B11" s="20" t="s">
        <v>114</v>
      </c>
      <c r="C11" s="25" t="s">
        <v>107</v>
      </c>
      <c r="D11" s="25" t="s">
        <v>115</v>
      </c>
      <c r="E11" s="14"/>
    </row>
    <row r="12" spans="2:9" ht="15.6" customHeight="1" thickBot="1" x14ac:dyDescent="0.3">
      <c r="B12" s="21"/>
      <c r="C12" s="26"/>
      <c r="D12" s="26"/>
      <c r="E12" s="12">
        <v>16247</v>
      </c>
      <c r="F12">
        <f>100*E12/I3</f>
        <v>48.547779836251721</v>
      </c>
    </row>
  </sheetData>
  <mergeCells count="7">
    <mergeCell ref="B11:B12"/>
    <mergeCell ref="B8:B10"/>
    <mergeCell ref="D11:D12"/>
    <mergeCell ref="C11:C12"/>
    <mergeCell ref="D2:E2"/>
    <mergeCell ref="C8:C10"/>
    <mergeCell ref="D8:D10"/>
  </mergeCells>
  <hyperlinks>
    <hyperlink ref="E4" location="_ftn1" display="_ftn1" xr:uid="{00000000-0004-0000-0100-000000000000}"/>
    <hyperlink ref="E5" location="_ftn2" display="_ftn2" xr:uid="{00000000-0004-0000-0100-000001000000}"/>
    <hyperlink ref="E7" location="_ftn3" display="_ftn3" xr:uid="{00000000-0004-0000-0100-000002000000}"/>
    <hyperlink ref="D8" location="_ftn4" display="_ftn4" xr:uid="{00000000-0004-0000-0100-000003000000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Ecologic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Levin Scholl</dc:creator>
  <cp:lastModifiedBy>Manuel Lago</cp:lastModifiedBy>
  <dcterms:created xsi:type="dcterms:W3CDTF">2023-06-19T12:56:32Z</dcterms:created>
  <dcterms:modified xsi:type="dcterms:W3CDTF">2024-07-29T15:12:27Z</dcterms:modified>
</cp:coreProperties>
</file>